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BOQ" sheetId="1" r:id="rId1"/>
    <sheet name="Cost Dashboard" sheetId="2" r:id="rId2"/>
  </sheets>
  <calcPr calcId="191029"/>
</workbook>
</file>

<file path=xl/sharedStrings.xml><?xml version="1.0" encoding="utf-8"?>
<sst xmlns="http://schemas.openxmlformats.org/spreadsheetml/2006/main" count="79" uniqueCount="62">
  <si>
    <t>ASTER COURTYARD RESIDENCE</t>
  </si>
  <si>
    <t>PROJECT SNAPSHOT</t>
  </si>
  <si>
    <t>Bill of quantities  /  Illustrative project</t>
  </si>
  <si>
    <t>Direct works budget</t>
  </si>
  <si>
    <t>Original sample data  |  All amounts in INR  |  Rev 01</t>
  </si>
  <si>
    <t>Item</t>
  </si>
  <si>
    <t>Description</t>
  </si>
  <si>
    <t>Quantity</t>
  </si>
  <si>
    <t>Unit</t>
  </si>
  <si>
    <t>Rate (INR)</t>
  </si>
  <si>
    <t>Amount (INR)</t>
  </si>
  <si>
    <t>Work package</t>
  </si>
  <si>
    <t>Budget (INR)</t>
  </si>
  <si>
    <t>01   EARTHWORK</t>
  </si>
  <si>
    <t>Earthwork</t>
  </si>
  <si>
    <t>Site clearing</t>
  </si>
  <si>
    <t>m2</t>
  </si>
  <si>
    <t>Concrete</t>
  </si>
  <si>
    <t>Foundation excavation</t>
  </si>
  <si>
    <t>m3</t>
  </si>
  <si>
    <t>Masonry</t>
  </si>
  <si>
    <t>Backfilling &amp; compaction</t>
  </si>
  <si>
    <t>Finishes</t>
  </si>
  <si>
    <t>02   CONCRETE WORKS</t>
  </si>
  <si>
    <t>Services</t>
  </si>
  <si>
    <t>PCC foundation bed</t>
  </si>
  <si>
    <t>Reinforced concrete</t>
  </si>
  <si>
    <t>Formwork to structure</t>
  </si>
  <si>
    <t>03   MASONRY</t>
  </si>
  <si>
    <t>External brickwork</t>
  </si>
  <si>
    <t>Internal blockwork</t>
  </si>
  <si>
    <t>04   FINISHES</t>
  </si>
  <si>
    <t>Internal wall plaster</t>
  </si>
  <si>
    <t>Flooring &amp; skirting</t>
  </si>
  <si>
    <t>Wall &amp; ceiling paint</t>
  </si>
  <si>
    <t>05   BUILDING SERVICES</t>
  </si>
  <si>
    <t>Electrical installation</t>
  </si>
  <si>
    <t>item</t>
  </si>
  <si>
    <t>Plumbing installation</t>
  </si>
  <si>
    <t>Direct works subtotal</t>
  </si>
  <si>
    <t>Contingency allowance</t>
  </si>
  <si>
    <t>Subtotal incl. contingency</t>
  </si>
  <si>
    <t>13 measured items  /  5 work packages</t>
  </si>
  <si>
    <t>Illustrative GST</t>
  </si>
  <si>
    <t>Live formulas connect quantities to totals.</t>
  </si>
  <si>
    <t>PROJECT TOTAL</t>
  </si>
  <si>
    <t>Sample only: verify quantities, local rates and taxes for your own project.</t>
  </si>
  <si>
    <t>Aster Courtyard  /  Cost dashboard</t>
  </si>
  <si>
    <t>Illustrative project controls  |  Linked to the BOQ worksheet</t>
  </si>
  <si>
    <t>DIRECT WORKS</t>
  </si>
  <si>
    <t>TOTAL INCL. ALLOWANCES &amp; SAMPLE TAX</t>
  </si>
  <si>
    <t>Share</t>
  </si>
  <si>
    <t>Month</t>
  </si>
  <si>
    <t>Planned (INR)</t>
  </si>
  <si>
    <t>Actual (INR)</t>
  </si>
  <si>
    <t>Jan</t>
  </si>
  <si>
    <t>Feb</t>
  </si>
  <si>
    <t>Mar</t>
  </si>
  <si>
    <t>Apr</t>
  </si>
  <si>
    <t>May</t>
  </si>
  <si>
    <t>Jun</t>
  </si>
  <si>
    <t>Invented rates and progress values for demonstration. Not market prices or tax advice.</t>
  </si>
</sst>
</file>

<file path=xl/styles.xml><?xml version="1.0" encoding="utf-8"?>
<styleSheet xmlns="http://schemas.openxmlformats.org/spreadsheetml/2006/main">
  <numFmts count="2">
    <numFmt numFmtId="164" formatCode="&quot;INR &quot;0.00&quot; lakh&quot;"/>
    <numFmt numFmtId="165" formatCode="0.0%"/>
  </numFmts>
  <fonts count="16">
    <font>
      <sz val="11"/>
      <color theme="1"/>
      <name val="Calibri"/>
      <family val="2"/>
      <scheme val="minor"/>
    </font>
    <font>
      <sz val="11"/>
      <color rgb="FF053C35"/>
      <name val="Calibri"/>
      <family val="2"/>
    </font>
    <font>
      <b/>
      <sz val="21"/>
      <color rgb="FF053C35"/>
      <name val="Calibri"/>
      <family val="2"/>
    </font>
    <font>
      <b/>
      <sz val="11"/>
      <color rgb="FF053C35"/>
      <name val="Calibri"/>
      <family val="2"/>
    </font>
    <font>
      <sz val="11"/>
      <color rgb="FF426D61"/>
      <name val="Calibri"/>
      <family val="2"/>
    </font>
    <font>
      <sz val="10"/>
      <color rgb="FF426D61"/>
      <name val="Calibri"/>
      <family val="2"/>
    </font>
    <font>
      <b/>
      <sz val="10"/>
      <color rgb="FFEAFFF2"/>
      <name val="Calibri"/>
      <family val="2"/>
    </font>
    <font>
      <b/>
      <sz val="10"/>
      <color rgb="FF007C6F"/>
      <name val="Calibri"/>
      <family val="2"/>
    </font>
    <font>
      <b/>
      <sz val="11"/>
      <color rgb="FFEAFFF2"/>
      <name val="Calibri"/>
      <family val="2"/>
    </font>
    <font>
      <sz val="9"/>
      <color rgb="FF426D61"/>
      <name val="Calibri"/>
      <family val="2"/>
    </font>
    <font>
      <b/>
      <sz val="14"/>
      <color rgb="FF053C35"/>
      <name val="Calibri"/>
      <family val="2"/>
    </font>
    <font>
      <b/>
      <sz val="22"/>
      <color rgb="FF007C6F"/>
      <name val="Calibri"/>
      <family val="2"/>
    </font>
    <font>
      <b/>
      <sz val="11"/>
      <color rgb="FF007C6F"/>
      <name val="Calibri"/>
      <family val="2"/>
    </font>
    <font>
      <b/>
      <sz val="22"/>
      <color rgb="FF053C35"/>
      <name val="Calibri"/>
      <family val="2"/>
    </font>
    <font>
      <b/>
      <sz val="10"/>
      <color rgb="FF426D61"/>
      <name val="Calibri"/>
      <family val="2"/>
    </font>
    <font>
      <b/>
      <sz val="23"/>
      <color rgb="FF007C6F"/>
      <name val="Calibri"/>
      <family val="2"/>
    </font>
  </fonts>
  <fills count="6">
    <fill>
      <patternFill patternType="none"/>
    </fill>
    <fill>
      <patternFill patternType="gray125">
        <bgColor indexed="64"/>
      </patternFill>
    </fill>
    <fill>
      <patternFill patternType="solid">
        <fgColor rgb="FF004B43"/>
        <bgColor indexed="64"/>
      </patternFill>
    </fill>
    <fill>
      <patternFill patternType="solid">
        <fgColor rgb="FFEAFFF2"/>
        <bgColor indexed="64"/>
      </patternFill>
    </fill>
    <fill>
      <patternFill patternType="solid">
        <fgColor rgb="FFF5FCF8"/>
        <bgColor indexed="64"/>
      </patternFill>
    </fill>
    <fill>
      <patternFill patternType="solid">
        <fgColor rgb="FFF0FA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3" fontId="7" fillId="3" borderId="0" xfId="0" applyNumberFormat="1" applyFont="1" applyFill="1" applyAlignment="1">
      <alignment vertical="center"/>
    </xf>
    <xf numFmtId="3" fontId="1" fillId="4" borderId="0" xfId="0" applyNumberFormat="1" applyFont="1" applyFill="1" applyAlignment="1">
      <alignment vertical="center"/>
    </xf>
    <xf numFmtId="3" fontId="1" fillId="0" borderId="0" xfId="0" applyNumberFormat="1" applyFont="1" applyAlignment="1">
      <alignment vertical="center"/>
    </xf>
    <xf numFmtId="4" fontId="7" fillId="3" borderId="0" xfId="0" applyNumberFormat="1" applyFont="1" applyFill="1" applyAlignment="1">
      <alignment vertical="center"/>
    </xf>
    <xf numFmtId="4" fontId="1" fillId="4" borderId="0" xfId="0" applyNumberFormat="1" applyFont="1" applyFill="1" applyAlignment="1">
      <alignment vertical="center"/>
    </xf>
    <xf numFmtId="4" fontId="1" fillId="0" borderId="0" xfId="0" applyNumberFormat="1" applyFont="1" applyAlignment="1">
      <alignment vertical="center"/>
    </xf>
    <xf numFmtId="0" fontId="6" fillId="2" borderId="0" xfId="0" applyFont="1" applyFill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4" fontId="7" fillId="3" borderId="0" xfId="0" applyNumberFormat="1" applyFont="1" applyFill="1" applyAlignment="1">
      <alignment horizontal="right" vertical="center"/>
    </xf>
    <xf numFmtId="3" fontId="1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right"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right" vertical="center"/>
    </xf>
    <xf numFmtId="4" fontId="1" fillId="5" borderId="0" xfId="0" applyNumberFormat="1" applyFont="1" applyFill="1" applyAlignment="1">
      <alignment horizontal="right" vertical="center"/>
    </xf>
    <xf numFmtId="9" fontId="1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9" fontId="3" fillId="5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4" fontId="3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4" fontId="8" fillId="2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3" borderId="0" xfId="0" applyFont="1" applyFill="1" applyAlignment="1">
      <alignment vertical="center"/>
    </xf>
    <xf numFmtId="164" fontId="1" fillId="3" borderId="0" xfId="0" applyNumberFormat="1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14" fillId="3" borderId="0" xfId="0" applyFont="1" applyFill="1" applyAlignment="1">
      <alignment vertical="center"/>
    </xf>
    <xf numFmtId="164" fontId="15" fillId="3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style val="1"/>
  <c:chart>
    <c:title>
      <c:tx>
        <c:rich>
          <a:bodyPr/>
          <a:lstStyle/>
          <a:p>
            <a:pPr>
              <a:defRPr/>
            </a:pPr>
            <a:r>
              <a:t>Direct works · cost breakdown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BOQ!$I$5</c:f>
              <c:strCache>
                <c:ptCount val="1"/>
                <c:pt idx="0">
                  <c:v>Budget (INR)</c:v>
                </c:pt>
              </c:strCache>
            </c:strRef>
          </c:tx>
          <c:cat>
            <c:strRef>
              <c:f>BOQ!$H$6:$H$10</c:f>
              <c:strCache>
                <c:ptCount val="5"/>
                <c:pt idx="0">
                  <c:v>Earthwork</c:v>
                </c:pt>
                <c:pt idx="1">
                  <c:v>Concrete</c:v>
                </c:pt>
                <c:pt idx="2">
                  <c:v>Masonry</c:v>
                </c:pt>
                <c:pt idx="3">
                  <c:v>Finishes</c:v>
                </c:pt>
                <c:pt idx="4">
                  <c:v>Services</c:v>
                </c:pt>
              </c:strCache>
            </c:strRef>
          </c:cat>
          <c:val>
            <c:numRef>
              <c:f>BOQ!$I$6:$I$10</c:f>
              <c:numCache>
                <c:formatCode>General</c:formatCode>
                <c:ptCount val="5"/>
                <c:pt idx="0">
                  <c:v>288000</c:v>
                </c:pt>
                <c:pt idx="1">
                  <c:v>2829000</c:v>
                </c:pt>
                <c:pt idx="2">
                  <c:v>867500</c:v>
                </c:pt>
                <c:pt idx="3">
                  <c:v>1399000</c:v>
                </c:pt>
                <c:pt idx="4">
                  <c:v>845000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style val="1"/>
  <c:chart>
    <c:title>
      <c:tx>
        <c:rich>
          <a:bodyPr/>
          <a:lstStyle/>
          <a:p>
            <a:pPr>
              <a:defRPr/>
            </a:pPr>
            <a:r>
              <a:t>Work package distribution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'Cost Dashboard'!$C$8</c:f>
              <c:strCache>
                <c:ptCount val="1"/>
                <c:pt idx="0">
                  <c:v>Budget (INR)</c:v>
                </c:pt>
              </c:strCache>
            </c:strRef>
          </c:tx>
          <c:cat>
            <c:strRef>
              <c:f>'Cost Dashboard'!$B$9:$B$13</c:f>
              <c:strCache>
                <c:ptCount val="5"/>
                <c:pt idx="0">
                  <c:v>Earthwork</c:v>
                </c:pt>
                <c:pt idx="1">
                  <c:v>Concrete</c:v>
                </c:pt>
                <c:pt idx="2">
                  <c:v>Masonry</c:v>
                </c:pt>
                <c:pt idx="3">
                  <c:v>Finishes</c:v>
                </c:pt>
                <c:pt idx="4">
                  <c:v>Services</c:v>
                </c:pt>
              </c:strCache>
            </c:strRef>
          </c:cat>
          <c:val>
            <c:numRef>
              <c:f>'Cost Dashboard'!$C$9:$C$13</c:f>
              <c:numCache>
                <c:formatCode>General</c:formatCode>
                <c:ptCount val="5"/>
                <c:pt idx="0">
                  <c:v>288000</c:v>
                </c:pt>
                <c:pt idx="1">
                  <c:v>2829000</c:v>
                </c:pt>
                <c:pt idx="2">
                  <c:v>867500</c:v>
                </c:pt>
                <c:pt idx="3">
                  <c:v>1399000</c:v>
                </c:pt>
                <c:pt idx="4">
                  <c:v>845000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style val="1"/>
  <c:chart>
    <c:title>
      <c:tx>
        <c:rich>
          <a:bodyPr/>
          <a:lstStyle/>
          <a:p>
            <a:pPr>
              <a:defRPr/>
            </a:pPr>
            <a:r>
              <a:t>Monthly planned vs. actual spend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'Cost Dashboard'!$G$8</c:f>
              <c:strCache>
                <c:ptCount val="1"/>
                <c:pt idx="0">
                  <c:v>Planned (INR)</c:v>
                </c:pt>
              </c:strCache>
            </c:strRef>
          </c:tx>
          <c:spPr>
            <a:solidFill>
              <a:srgbClr val="007C6F"/>
            </a:solidFill>
          </c:spPr>
          <c:invertIfNegative val="0"/>
          <c:cat>
            <c:strRef>
              <c:f>'Cost Dashboard'!$F$9:$F$14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'Cost Dashboard'!$G$9:$G$14</c:f>
              <c:numCache>
                <c:formatCode>General</c:formatCode>
                <c:ptCount val="6"/>
                <c:pt idx="0">
                  <c:v>450000</c:v>
                </c:pt>
                <c:pt idx="1">
                  <c:v>750000</c:v>
                </c:pt>
                <c:pt idx="2">
                  <c:v>1100000</c:v>
                </c:pt>
                <c:pt idx="3">
                  <c:v>1350000</c:v>
                </c:pt>
                <c:pt idx="4">
                  <c:v>1500000</c:v>
                </c:pt>
                <c:pt idx="5">
                  <c:v>1078500</c:v>
                </c:pt>
              </c:numCache>
            </c:numRef>
          </c:val>
        </c:ser>
        <c:ser>
          <c:idx val="1"/>
          <c:order val="1"/>
          <c:tx>
            <c:strRef>
              <c:f>'Cost Dashboard'!$H$8</c:f>
              <c:strCache>
                <c:ptCount val="1"/>
                <c:pt idx="0">
                  <c:v>Actual (INR)</c:v>
                </c:pt>
              </c:strCache>
            </c:strRef>
          </c:tx>
          <c:spPr>
            <a:solidFill>
              <a:srgbClr val="53D9BB"/>
            </a:solidFill>
          </c:spPr>
          <c:invertIfNegative val="0"/>
          <c:cat>
            <c:strRef>
              <c:f>'Cost Dashboard'!$F$9:$F$14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'Cost Dashboard'!$H$9:$H$14</c:f>
              <c:numCache>
                <c:formatCode>General</c:formatCode>
                <c:ptCount val="6"/>
                <c:pt idx="0">
                  <c:v>420000</c:v>
                </c:pt>
                <c:pt idx="1">
                  <c:v>710000</c:v>
                </c:pt>
                <c:pt idx="2">
                  <c:v>1025000</c:v>
                </c:pt>
                <c:pt idx="3">
                  <c:v>1280000</c:v>
                </c:pt>
                <c:pt idx="4">
                  <c:v>1465000</c:v>
                </c:pt>
                <c:pt idx="5">
                  <c:v>1010000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INR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>
    <xdr:from>
      <xdr:col>7</xdr:col>
      <xdr:colOff>0</xdr:colOff>
      <xdr:row>11</xdr:row>
      <xdr:rowOff>0</xdr:rowOff>
    </xdr:from>
    <xdr:to>
      <xdr:col>10</xdr:col>
      <xdr:colOff>1091565</xdr:colOff>
      <xdr:row>25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6372225" cy="2809875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>
    <xdr:from>
      <xdr:col>1</xdr:col>
      <xdr:colOff>0</xdr:colOff>
      <xdr:row>15</xdr:row>
      <xdr:rowOff>0</xdr:rowOff>
    </xdr:from>
    <xdr:to>
      <xdr:col>4</xdr:col>
      <xdr:colOff>274320</xdr:colOff>
      <xdr:row>28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5715000" cy="2762250"/>
      </xdr:xfrm>
      <a:graphic>
        <a:graphicData uri="http://schemas.openxmlformats.org/drawingml/2006/chart">
          <c:chart r:id="rId1"/>
        </a:graphicData>
      </a:graphic>
    </xdr:graphicFrame>
    <xdr:clientData/>
  </xdr:twoCellAnchor>
  <xdr:twoCellAnchor>
    <xdr:from>
      <xdr:col>5</xdr:col>
      <xdr:colOff>0</xdr:colOff>
      <xdr:row>15</xdr:row>
      <xdr:rowOff>0</xdr:rowOff>
    </xdr:from>
    <xdr:to>
      <xdr:col>8</xdr:col>
      <xdr:colOff>369570</xdr:colOff>
      <xdr:row>28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5810250" cy="2762250"/>
      </xdr:xfrm>
      <a:graphic>
        <a:graphicData uri="http://schemas.openxmlformats.org/drawingml/2006/chart">
          <c:chart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53C35"/>
      </a:dk1>
      <a:lt1>
        <a:srgbClr val="FFFFFF"/>
      </a:lt1>
      <a:dk2>
        <a:srgbClr val="004B43"/>
      </a:dk2>
      <a:lt2>
        <a:srgbClr val="EAFFF2"/>
      </a:lt2>
      <a:accent1>
        <a:srgbClr val="007C6F"/>
      </a:accent1>
      <a:accent2>
        <a:srgbClr val="00B89B"/>
      </a:accent2>
      <a:accent3>
        <a:srgbClr val="53D9BB"/>
      </a:accent3>
      <a:accent4>
        <a:srgbClr val="A0EED6"/>
      </a:accent4>
      <a:accent5>
        <a:srgbClr val="00594F"/>
      </a:accent5>
      <a:accent6>
        <a:srgbClr val="79C9B3"/>
      </a:accent6>
      <a:hlink>
        <a:srgbClr val="007C6F"/>
      </a:hlink>
      <a:folHlink>
        <a:srgbClr val="426D61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C6F"/>
  </sheetPr>
  <dimension ref="A1:M36"/>
  <sheetViews>
    <sheetView tabSelected="1" showGridLines="0" workbookViewId="0">
      <selection activeCell="A1" sqref="A1"/>
    </sheetView>
  </sheetViews>
  <sheetFormatPr defaultRowHeight="15"/>
  <cols>
    <col min="1" max="1" width="10.421875" customWidth="1"/>
    <col min="2" max="2" width="50.57421875" customWidth="1"/>
    <col min="3" max="3" width="15.421875" customWidth="1"/>
    <col min="4" max="4" width="11.140625" customWidth="1"/>
    <col min="5" max="5" width="21.140625" customWidth="1"/>
    <col min="6" max="6" width="24.57421875" customWidth="1"/>
    <col min="7" max="7" width="5.57421875" customWidth="1"/>
    <col min="8" max="8" width="35.140625" customWidth="1"/>
    <col min="9" max="9" width="26.00390625" customWidth="1"/>
    <col min="10" max="11" width="18.00390625" customWidth="1"/>
  </cols>
  <sheetData>
    <row r="1" ht="28.5" customHeight="1">
      <c r="A1" s="3" t="s">
        <v>0</v>
      </c>
      <c r="B1" s="3"/>
      <c r="C1" s="3"/>
      <c r="D1" s="3"/>
      <c r="E1" s="3"/>
      <c r="F1" s="3"/>
      <c r="G1" s="2"/>
      <c r="H1" s="48" t="s">
        <v>1</v>
      </c>
      <c r="I1" s="48"/>
      <c r="J1" s="48"/>
      <c r="K1" s="48"/>
      <c r="L1" s="2"/>
      <c r="M1" s="2"/>
    </row>
    <row r="2" ht="19.5" customHeight="1">
      <c r="A2" s="5" t="s">
        <v>2</v>
      </c>
      <c r="B2" s="5"/>
      <c r="C2" s="5"/>
      <c r="D2" s="5"/>
      <c r="E2" s="5"/>
      <c r="F2" s="5"/>
      <c r="G2" s="2"/>
      <c r="H2" s="50" t="s">
        <v>3</v>
      </c>
      <c r="I2" s="50"/>
      <c r="J2" s="50"/>
      <c r="K2" s="50"/>
      <c r="L2" s="2"/>
      <c r="M2" s="2"/>
    </row>
    <row r="3" ht="24" customHeight="1">
      <c r="A3" s="6" t="s">
        <v>4</v>
      </c>
      <c r="B3" s="6"/>
      <c r="C3" s="6"/>
      <c r="D3" s="6"/>
      <c r="E3" s="6"/>
      <c r="F3" s="6"/>
      <c r="G3" s="2"/>
      <c r="H3" s="52">
        <f>F25/100000</f>
        <v>62.285</v>
      </c>
      <c r="I3" s="52"/>
      <c r="J3" s="52"/>
      <c r="K3" s="52"/>
      <c r="L3" s="2"/>
      <c r="M3" s="2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21" customHeight="1">
      <c r="A5" s="8" t="s">
        <v>5</v>
      </c>
      <c r="B5" s="8" t="s">
        <v>6</v>
      </c>
      <c r="C5" s="18" t="s">
        <v>7</v>
      </c>
      <c r="D5" s="28" t="s">
        <v>8</v>
      </c>
      <c r="E5" s="18" t="s">
        <v>9</v>
      </c>
      <c r="F5" s="18" t="s">
        <v>10</v>
      </c>
      <c r="G5" s="2"/>
      <c r="H5" s="53" t="s">
        <v>11</v>
      </c>
      <c r="I5" s="53" t="s">
        <v>12</v>
      </c>
      <c r="J5" s="2"/>
      <c r="K5" s="2"/>
      <c r="L5" s="2"/>
      <c r="M5" s="2"/>
    </row>
    <row r="6" ht="15.75" customHeight="1">
      <c r="A6" s="10" t="s">
        <v>13</v>
      </c>
      <c r="B6" s="10"/>
      <c r="C6" s="19"/>
      <c r="D6" s="29"/>
      <c r="E6" s="21"/>
      <c r="F6" s="21"/>
      <c r="G6" s="2"/>
      <c r="H6" s="2" t="s">
        <v>14</v>
      </c>
      <c r="I6" s="14">
        <f>SUM(F7:F9)</f>
        <v>288000</v>
      </c>
      <c r="J6" s="2"/>
      <c r="K6" s="2"/>
      <c r="L6" s="2"/>
      <c r="M6" s="2"/>
    </row>
    <row r="7" ht="15.75" customHeight="1">
      <c r="A7" s="11">
        <v>1.1</v>
      </c>
      <c r="B7" s="11" t="s">
        <v>15</v>
      </c>
      <c r="C7" s="22">
        <v>500</v>
      </c>
      <c r="D7" s="30" t="s">
        <v>16</v>
      </c>
      <c r="E7" s="24">
        <v>120</v>
      </c>
      <c r="F7" s="24">
        <f>C7*E7</f>
        <v>60000</v>
      </c>
      <c r="G7" s="2"/>
      <c r="H7" s="2" t="s">
        <v>17</v>
      </c>
      <c r="I7" s="14">
        <f>SUM(F11:F13)</f>
        <v>2829000</v>
      </c>
      <c r="J7" s="2"/>
      <c r="K7" s="2"/>
      <c r="L7" s="2"/>
      <c r="M7" s="2"/>
    </row>
    <row r="8" ht="15.75" customHeight="1">
      <c r="A8" s="2">
        <v>1.2</v>
      </c>
      <c r="B8" s="2" t="s">
        <v>18</v>
      </c>
      <c r="C8" s="25">
        <v>320</v>
      </c>
      <c r="D8" s="31" t="s">
        <v>19</v>
      </c>
      <c r="E8" s="27">
        <v>450</v>
      </c>
      <c r="F8" s="27">
        <f>C8*E8</f>
        <v>144000</v>
      </c>
      <c r="G8" s="2"/>
      <c r="H8" s="2" t="s">
        <v>20</v>
      </c>
      <c r="I8" s="14">
        <f>SUM(F15:F16)</f>
        <v>867500</v>
      </c>
      <c r="J8" s="2"/>
      <c r="K8" s="2"/>
      <c r="L8" s="2"/>
      <c r="M8" s="2"/>
    </row>
    <row r="9" ht="15.75" customHeight="1">
      <c r="A9" s="11">
        <v>1.3</v>
      </c>
      <c r="B9" s="11" t="s">
        <v>21</v>
      </c>
      <c r="C9" s="22">
        <v>280</v>
      </c>
      <c r="D9" s="30" t="s">
        <v>19</v>
      </c>
      <c r="E9" s="24">
        <v>300</v>
      </c>
      <c r="F9" s="24">
        <f>C9*E9</f>
        <v>84000</v>
      </c>
      <c r="G9" s="2"/>
      <c r="H9" s="2" t="s">
        <v>22</v>
      </c>
      <c r="I9" s="14">
        <f>SUM(F18:F20)</f>
        <v>1399000</v>
      </c>
      <c r="J9" s="2"/>
      <c r="K9" s="2"/>
      <c r="L9" s="2"/>
      <c r="M9" s="2"/>
    </row>
    <row r="10" ht="15.75" customHeight="1">
      <c r="A10" s="10" t="s">
        <v>23</v>
      </c>
      <c r="B10" s="10"/>
      <c r="C10" s="19"/>
      <c r="D10" s="29"/>
      <c r="E10" s="21"/>
      <c r="F10" s="21"/>
      <c r="G10" s="2"/>
      <c r="H10" s="2" t="s">
        <v>24</v>
      </c>
      <c r="I10" s="14">
        <f>SUM(F22:F23)</f>
        <v>845000</v>
      </c>
      <c r="J10" s="2"/>
      <c r="K10" s="2"/>
      <c r="L10" s="2"/>
      <c r="M10" s="2"/>
    </row>
    <row r="11" ht="15.75" customHeight="1">
      <c r="A11" s="11">
        <v>2.1</v>
      </c>
      <c r="B11" s="11" t="s">
        <v>25</v>
      </c>
      <c r="C11" s="22">
        <v>150</v>
      </c>
      <c r="D11" s="30" t="s">
        <v>19</v>
      </c>
      <c r="E11" s="24">
        <v>6500</v>
      </c>
      <c r="F11" s="24">
        <f>C11*E11</f>
        <v>975000</v>
      </c>
      <c r="G11" s="2"/>
      <c r="H11" s="2"/>
      <c r="I11" s="2"/>
      <c r="J11" s="2"/>
      <c r="K11" s="2"/>
      <c r="L11" s="2"/>
      <c r="M11" s="2"/>
    </row>
    <row r="12" ht="15.75" customHeight="1">
      <c r="A12" s="2">
        <v>2.2</v>
      </c>
      <c r="B12" s="2" t="s">
        <v>26</v>
      </c>
      <c r="C12" s="25">
        <v>220</v>
      </c>
      <c r="D12" s="31" t="s">
        <v>19</v>
      </c>
      <c r="E12" s="27">
        <v>7200</v>
      </c>
      <c r="F12" s="27">
        <f>C12*E12</f>
        <v>1584000</v>
      </c>
      <c r="G12" s="2"/>
      <c r="H12" s="2"/>
      <c r="I12" s="2"/>
      <c r="J12" s="2"/>
      <c r="K12" s="2"/>
      <c r="L12" s="2"/>
      <c r="M12" s="2"/>
    </row>
    <row r="13" ht="15.75" customHeight="1">
      <c r="A13" s="11">
        <v>2.3</v>
      </c>
      <c r="B13" s="11" t="s">
        <v>27</v>
      </c>
      <c r="C13" s="22">
        <v>600</v>
      </c>
      <c r="D13" s="30" t="s">
        <v>16</v>
      </c>
      <c r="E13" s="24">
        <v>450</v>
      </c>
      <c r="F13" s="24">
        <f>C13*E13</f>
        <v>270000</v>
      </c>
      <c r="G13" s="2"/>
      <c r="H13" s="2"/>
      <c r="I13" s="2"/>
      <c r="J13" s="2"/>
      <c r="K13" s="2"/>
      <c r="L13" s="2"/>
      <c r="M13" s="2"/>
    </row>
    <row r="14" ht="15.75" customHeight="1">
      <c r="A14" s="10" t="s">
        <v>28</v>
      </c>
      <c r="B14" s="10"/>
      <c r="C14" s="19"/>
      <c r="D14" s="29"/>
      <c r="E14" s="21"/>
      <c r="F14" s="21"/>
      <c r="G14" s="2"/>
      <c r="H14" s="2"/>
      <c r="I14" s="2"/>
      <c r="J14" s="2"/>
      <c r="K14" s="2"/>
      <c r="L14" s="2"/>
      <c r="M14" s="2"/>
    </row>
    <row r="15" ht="15.75" customHeight="1">
      <c r="A15" s="11">
        <v>3.1</v>
      </c>
      <c r="B15" s="11" t="s">
        <v>29</v>
      </c>
      <c r="C15" s="22">
        <v>850</v>
      </c>
      <c r="D15" s="30" t="s">
        <v>16</v>
      </c>
      <c r="E15" s="24">
        <v>650</v>
      </c>
      <c r="F15" s="24">
        <f>C15*E15</f>
        <v>552500</v>
      </c>
      <c r="G15" s="2"/>
      <c r="H15" s="2"/>
      <c r="I15" s="2"/>
      <c r="J15" s="2"/>
      <c r="K15" s="2"/>
      <c r="L15" s="2"/>
      <c r="M15" s="2"/>
    </row>
    <row r="16" ht="15.75" customHeight="1">
      <c r="A16" s="2">
        <v>3.2</v>
      </c>
      <c r="B16" s="2" t="s">
        <v>30</v>
      </c>
      <c r="C16" s="25">
        <v>420</v>
      </c>
      <c r="D16" s="31" t="s">
        <v>16</v>
      </c>
      <c r="E16" s="27">
        <v>750</v>
      </c>
      <c r="F16" s="27">
        <f>C16*E16</f>
        <v>315000</v>
      </c>
      <c r="G16" s="2"/>
      <c r="H16" s="2"/>
      <c r="I16" s="2"/>
      <c r="J16" s="2"/>
      <c r="K16" s="2"/>
      <c r="L16" s="2"/>
      <c r="M16" s="2"/>
    </row>
    <row r="17" ht="15.75" customHeight="1">
      <c r="A17" s="10" t="s">
        <v>31</v>
      </c>
      <c r="B17" s="10"/>
      <c r="C17" s="19"/>
      <c r="D17" s="29"/>
      <c r="E17" s="21"/>
      <c r="F17" s="21"/>
      <c r="G17" s="2"/>
      <c r="H17" s="2"/>
      <c r="I17" s="2"/>
      <c r="J17" s="2"/>
      <c r="K17" s="2"/>
      <c r="L17" s="2"/>
      <c r="M17" s="2"/>
    </row>
    <row r="18" ht="15.75" customHeight="1">
      <c r="A18" s="2">
        <v>4.1</v>
      </c>
      <c r="B18" s="2" t="s">
        <v>32</v>
      </c>
      <c r="C18" s="25">
        <v>1800</v>
      </c>
      <c r="D18" s="31" t="s">
        <v>16</v>
      </c>
      <c r="E18" s="27">
        <v>240</v>
      </c>
      <c r="F18" s="27">
        <f>C18*E18</f>
        <v>432000</v>
      </c>
      <c r="G18" s="2"/>
      <c r="H18" s="2"/>
      <c r="I18" s="2"/>
      <c r="J18" s="2"/>
      <c r="K18" s="2"/>
      <c r="L18" s="2"/>
      <c r="M18" s="2"/>
    </row>
    <row r="19" ht="15.75" customHeight="1">
      <c r="A19" s="11">
        <v>4.2</v>
      </c>
      <c r="B19" s="11" t="s">
        <v>33</v>
      </c>
      <c r="C19" s="22">
        <v>620</v>
      </c>
      <c r="D19" s="30" t="s">
        <v>16</v>
      </c>
      <c r="E19" s="24">
        <v>950</v>
      </c>
      <c r="F19" s="24">
        <f>C19*E19</f>
        <v>589000</v>
      </c>
      <c r="G19" s="2"/>
      <c r="H19" s="2"/>
      <c r="I19" s="2"/>
      <c r="J19" s="2"/>
      <c r="K19" s="2"/>
      <c r="L19" s="2"/>
      <c r="M19" s="2"/>
    </row>
    <row r="20" ht="15.75" customHeight="1">
      <c r="A20" s="2">
        <v>4.3</v>
      </c>
      <c r="B20" s="2" t="s">
        <v>34</v>
      </c>
      <c r="C20" s="25">
        <v>2100</v>
      </c>
      <c r="D20" s="31" t="s">
        <v>16</v>
      </c>
      <c r="E20" s="27">
        <v>180</v>
      </c>
      <c r="F20" s="27">
        <f>C20*E20</f>
        <v>378000</v>
      </c>
      <c r="G20" s="2"/>
      <c r="H20" s="2"/>
      <c r="I20" s="2"/>
      <c r="J20" s="2"/>
      <c r="K20" s="2"/>
      <c r="L20" s="2"/>
      <c r="M20" s="2"/>
    </row>
    <row r="21" ht="15.75" customHeight="1">
      <c r="A21" s="10" t="s">
        <v>35</v>
      </c>
      <c r="B21" s="10"/>
      <c r="C21" s="19"/>
      <c r="D21" s="29"/>
      <c r="E21" s="21"/>
      <c r="F21" s="21"/>
      <c r="G21" s="2"/>
      <c r="H21" s="2"/>
      <c r="I21" s="2"/>
      <c r="J21" s="2"/>
      <c r="K21" s="2"/>
      <c r="L21" s="2"/>
      <c r="M21" s="2"/>
    </row>
    <row r="22" ht="15.75" customHeight="1">
      <c r="A22" s="2">
        <v>5.1</v>
      </c>
      <c r="B22" s="2" t="s">
        <v>36</v>
      </c>
      <c r="C22" s="25">
        <v>1</v>
      </c>
      <c r="D22" s="31" t="s">
        <v>37</v>
      </c>
      <c r="E22" s="27">
        <v>480000</v>
      </c>
      <c r="F22" s="27">
        <f>C22*E22</f>
        <v>480000</v>
      </c>
      <c r="G22" s="2"/>
      <c r="H22" s="2"/>
      <c r="I22" s="2"/>
      <c r="J22" s="2"/>
      <c r="K22" s="2"/>
      <c r="L22" s="2"/>
      <c r="M22" s="2"/>
    </row>
    <row r="23" ht="15.75" customHeight="1">
      <c r="A23" s="11">
        <v>5.2</v>
      </c>
      <c r="B23" s="11" t="s">
        <v>38</v>
      </c>
      <c r="C23" s="22">
        <v>1</v>
      </c>
      <c r="D23" s="30" t="s">
        <v>37</v>
      </c>
      <c r="E23" s="24">
        <v>365000</v>
      </c>
      <c r="F23" s="24">
        <f>C23*E23</f>
        <v>365000</v>
      </c>
      <c r="G23" s="2"/>
      <c r="H23" s="2"/>
      <c r="I23" s="2"/>
      <c r="J23" s="2"/>
      <c r="K23" s="2"/>
      <c r="L23" s="2"/>
      <c r="M23" s="2"/>
    </row>
    <row r="24" ht="15.75" customHeight="1">
      <c r="A24" s="2"/>
      <c r="B24" s="2"/>
      <c r="C24" s="26"/>
      <c r="D24" s="26"/>
      <c r="E24" s="27"/>
      <c r="F24" s="27"/>
      <c r="G24" s="2"/>
      <c r="H24" s="2"/>
      <c r="I24" s="2"/>
      <c r="J24" s="2"/>
      <c r="K24" s="2"/>
      <c r="L24" s="2"/>
      <c r="M24" s="2"/>
    </row>
    <row r="25" ht="15.75" customHeight="1">
      <c r="A25" s="33"/>
      <c r="B25" s="37" t="s">
        <v>39</v>
      </c>
      <c r="C25" s="38"/>
      <c r="D25" s="38"/>
      <c r="E25" s="39"/>
      <c r="F25" s="39">
        <f>SUM(F7:F9,F11:F13,F15:F16,F18:F20,F22:F23)</f>
        <v>6228500</v>
      </c>
      <c r="G25" s="2"/>
      <c r="H25" s="2"/>
      <c r="I25" s="2"/>
      <c r="J25" s="2"/>
      <c r="K25" s="2"/>
      <c r="L25" s="2"/>
      <c r="M25" s="2"/>
    </row>
    <row r="26" ht="15.75" customHeight="1">
      <c r="A26" s="33"/>
      <c r="B26" s="37" t="s">
        <v>40</v>
      </c>
      <c r="C26" s="38"/>
      <c r="D26" s="38"/>
      <c r="E26" s="40">
        <v>0.05</v>
      </c>
      <c r="F26" s="39">
        <f>F25*E26</f>
        <v>311425</v>
      </c>
      <c r="G26" s="2"/>
      <c r="H26" s="2"/>
      <c r="I26" s="2"/>
      <c r="J26" s="2"/>
      <c r="K26" s="2"/>
      <c r="L26" s="2"/>
      <c r="M26" s="2"/>
    </row>
    <row r="27" ht="15.75" customHeight="1">
      <c r="A27" s="33"/>
      <c r="B27" s="37" t="s">
        <v>41</v>
      </c>
      <c r="C27" s="38"/>
      <c r="D27" s="38"/>
      <c r="E27" s="39"/>
      <c r="F27" s="39">
        <f>SUM(F25:F26)</f>
        <v>6539925</v>
      </c>
      <c r="G27" s="2"/>
      <c r="H27" s="54" t="s">
        <v>42</v>
      </c>
      <c r="I27" s="54"/>
      <c r="J27" s="54"/>
      <c r="K27" s="54"/>
      <c r="L27" s="2"/>
      <c r="M27" s="2"/>
    </row>
    <row r="28" ht="15.75" customHeight="1">
      <c r="A28" s="33"/>
      <c r="B28" s="37" t="s">
        <v>43</v>
      </c>
      <c r="C28" s="38"/>
      <c r="D28" s="38"/>
      <c r="E28" s="40">
        <v>0.18</v>
      </c>
      <c r="F28" s="39">
        <f>F27*E28</f>
        <v>1177186.5</v>
      </c>
      <c r="G28" s="2"/>
      <c r="H28" s="6" t="s">
        <v>44</v>
      </c>
      <c r="I28" s="6"/>
      <c r="J28" s="6"/>
      <c r="K28" s="6"/>
      <c r="L28" s="2"/>
      <c r="M28" s="2"/>
    </row>
    <row r="29" ht="21.75" customHeight="1">
      <c r="A29" s="44"/>
      <c r="B29" s="44" t="s">
        <v>45</v>
      </c>
      <c r="C29" s="45"/>
      <c r="D29" s="45"/>
      <c r="E29" s="46"/>
      <c r="F29" s="46">
        <f>SUM(F27:F28)</f>
        <v>7717111.5</v>
      </c>
      <c r="G29" s="2"/>
      <c r="H29" s="2"/>
      <c r="I29" s="2"/>
      <c r="J29" s="2"/>
      <c r="K29" s="2"/>
      <c r="L29" s="2"/>
      <c r="M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ht="15.75" customHeight="1">
      <c r="A31" s="47" t="s">
        <v>46</v>
      </c>
      <c r="B31" s="47"/>
      <c r="C31" s="47"/>
      <c r="D31" s="47"/>
      <c r="E31" s="47"/>
      <c r="F31" s="47"/>
      <c r="G31" s="2"/>
      <c r="H31" s="2"/>
      <c r="I31" s="2"/>
      <c r="J31" s="2"/>
      <c r="K31" s="2"/>
      <c r="L31" s="2"/>
      <c r="M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19">
    <mergeCell ref="A1:F1"/>
    <mergeCell ref="A2:F2"/>
    <mergeCell ref="A3:F3"/>
    <mergeCell ref="A6:F6"/>
    <mergeCell ref="A10:F10"/>
    <mergeCell ref="A14:F14"/>
    <mergeCell ref="A17:F17"/>
    <mergeCell ref="A21:F21"/>
    <mergeCell ref="B25:D25"/>
    <mergeCell ref="B26:D26"/>
    <mergeCell ref="B27:D27"/>
    <mergeCell ref="B28:D28"/>
    <mergeCell ref="B29:D29"/>
    <mergeCell ref="A31:F31"/>
    <mergeCell ref="H1:K1"/>
    <mergeCell ref="H2:K2"/>
    <mergeCell ref="H3:K3"/>
    <mergeCell ref="H27:K27"/>
    <mergeCell ref="H28:K28"/>
  </mergeCells>
  <pageMargins left="0.699999988079071" right="0.699999988079071" top="0.75" bottom="0.75" header="0.30000001192092896" footer="0.30000001192092896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C6F"/>
  </sheetPr>
  <dimension ref="A1:M36"/>
  <sheetViews>
    <sheetView showGridLines="0" workbookViewId="0">
      <selection activeCell="A1" sqref="A1"/>
    </sheetView>
  </sheetViews>
  <sheetFormatPr defaultRowHeight="15"/>
  <cols>
    <col min="1" max="1" width="6.421875" customWidth="1"/>
    <col min="2" max="2" width="35.57421875" customWidth="1"/>
    <col min="3" max="4" width="23.00390625" customWidth="1"/>
    <col min="5" max="5" width="6.421875" customWidth="1"/>
    <col min="6" max="6" width="35.57421875" customWidth="1"/>
    <col min="7" max="9" width="23.00390625" customWidth="1"/>
    <col min="10" max="10" width="6.421875" customWidth="1"/>
    <col min="11" max="13" width="18.00390625" customWidth="1"/>
  </cols>
  <sheetData>
    <row r="1" ht="29.25" customHeight="1">
      <c r="A1" s="2"/>
      <c r="B1" s="55" t="s">
        <v>47</v>
      </c>
      <c r="C1" s="55"/>
      <c r="D1" s="55"/>
      <c r="E1" s="55"/>
      <c r="F1" s="55"/>
      <c r="G1" s="55"/>
      <c r="H1" s="55"/>
      <c r="I1" s="55"/>
      <c r="J1" s="2"/>
      <c r="K1" s="2"/>
      <c r="L1" s="2"/>
      <c r="M1" s="2"/>
    </row>
    <row r="2" ht="15.75" customHeight="1">
      <c r="A2" s="2"/>
      <c r="B2" s="5" t="s">
        <v>48</v>
      </c>
      <c r="C2" s="5"/>
      <c r="D2" s="5"/>
      <c r="E2" s="5"/>
      <c r="F2" s="5"/>
      <c r="G2" s="5"/>
      <c r="H2" s="5"/>
      <c r="I2" s="5"/>
      <c r="J2" s="2"/>
      <c r="K2" s="2"/>
      <c r="L2" s="2"/>
      <c r="M2" s="2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15.75" customHeight="1">
      <c r="A4" s="2"/>
      <c r="B4" s="58" t="s">
        <v>49</v>
      </c>
      <c r="C4" s="58"/>
      <c r="D4" s="58"/>
      <c r="E4" s="2"/>
      <c r="F4" s="58" t="s">
        <v>50</v>
      </c>
      <c r="G4" s="58"/>
      <c r="H4" s="58"/>
      <c r="I4" s="58"/>
      <c r="J4" s="2"/>
      <c r="K4" s="2"/>
      <c r="L4" s="2"/>
      <c r="M4" s="2"/>
    </row>
    <row r="5" ht="31.5" customHeight="1">
      <c r="A5" s="2"/>
      <c r="B5" s="59">
        <f>BOQ!F25/100000</f>
        <v>62.285</v>
      </c>
      <c r="C5" s="59"/>
      <c r="D5" s="59"/>
      <c r="E5" s="2"/>
      <c r="F5" s="59">
        <f>BOQ!F29/100000</f>
        <v>77.171115</v>
      </c>
      <c r="G5" s="59"/>
      <c r="H5" s="59"/>
      <c r="I5" s="59"/>
      <c r="J5" s="2"/>
      <c r="K5" s="2"/>
      <c r="L5" s="2"/>
      <c r="M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ht="15.75" customHeight="1">
      <c r="A8" s="2"/>
      <c r="B8" s="8" t="s">
        <v>11</v>
      </c>
      <c r="C8" s="8" t="s">
        <v>12</v>
      </c>
      <c r="D8" s="8" t="s">
        <v>51</v>
      </c>
      <c r="E8" s="2"/>
      <c r="F8" s="8" t="s">
        <v>52</v>
      </c>
      <c r="G8" s="8" t="s">
        <v>53</v>
      </c>
      <c r="H8" s="8" t="s">
        <v>54</v>
      </c>
      <c r="I8" s="2"/>
      <c r="J8" s="2"/>
      <c r="K8" s="2"/>
      <c r="L8" s="2"/>
      <c r="M8" s="2"/>
    </row>
    <row r="9" ht="15.75" customHeight="1">
      <c r="A9" s="2"/>
      <c r="B9" s="2" t="s">
        <v>14</v>
      </c>
      <c r="C9" s="14">
        <f>BOQ!I6</f>
        <v>288000</v>
      </c>
      <c r="D9" s="60">
        <f>C9/SUM($C$9:$C$13)</f>
        <v>0.04623906237456851</v>
      </c>
      <c r="E9" s="2"/>
      <c r="F9" s="2" t="s">
        <v>55</v>
      </c>
      <c r="G9" s="14">
        <v>450000</v>
      </c>
      <c r="H9" s="14">
        <v>420000</v>
      </c>
      <c r="I9" s="2"/>
      <c r="J9" s="2"/>
      <c r="K9" s="2"/>
      <c r="L9" s="2"/>
      <c r="M9" s="2"/>
    </row>
    <row r="10" ht="15.75" customHeight="1">
      <c r="A10" s="2"/>
      <c r="B10" s="2" t="s">
        <v>17</v>
      </c>
      <c r="C10" s="14">
        <f>BOQ!I7</f>
        <v>2829000</v>
      </c>
      <c r="D10" s="60">
        <f>C10/SUM($C$9:$C$13)</f>
        <v>0.45420245645018864</v>
      </c>
      <c r="E10" s="2"/>
      <c r="F10" s="2" t="s">
        <v>56</v>
      </c>
      <c r="G10" s="14">
        <v>750000</v>
      </c>
      <c r="H10" s="14">
        <v>710000</v>
      </c>
      <c r="I10" s="2"/>
      <c r="J10" s="2"/>
      <c r="K10" s="2"/>
      <c r="L10" s="2"/>
      <c r="M10" s="2"/>
    </row>
    <row r="11" ht="15.75" customHeight="1">
      <c r="A11" s="2"/>
      <c r="B11" s="2" t="s">
        <v>20</v>
      </c>
      <c r="C11" s="14">
        <f>BOQ!I8</f>
        <v>867500</v>
      </c>
      <c r="D11" s="60">
        <f>C11/SUM($C$9:$C$13)</f>
        <v>0.13927912017339647</v>
      </c>
      <c r="E11" s="2"/>
      <c r="F11" s="2" t="s">
        <v>57</v>
      </c>
      <c r="G11" s="14">
        <v>1100000</v>
      </c>
      <c r="H11" s="14">
        <v>1025000</v>
      </c>
      <c r="I11" s="2"/>
      <c r="J11" s="2"/>
      <c r="K11" s="2"/>
      <c r="L11" s="2"/>
      <c r="M11" s="2"/>
    </row>
    <row r="12" ht="15.75" customHeight="1">
      <c r="A12" s="2"/>
      <c r="B12" s="2" t="s">
        <v>22</v>
      </c>
      <c r="C12" s="14">
        <f>BOQ!I9</f>
        <v>1399000</v>
      </c>
      <c r="D12" s="60">
        <f>C12/SUM($C$9:$C$13)</f>
        <v>0.22461266757646303</v>
      </c>
      <c r="E12" s="2"/>
      <c r="F12" s="2" t="s">
        <v>58</v>
      </c>
      <c r="G12" s="14">
        <v>1350000</v>
      </c>
      <c r="H12" s="14">
        <v>1280000</v>
      </c>
      <c r="I12" s="2"/>
      <c r="J12" s="2"/>
      <c r="K12" s="2"/>
      <c r="L12" s="2"/>
      <c r="M12" s="2"/>
    </row>
    <row r="13" ht="15.75" customHeight="1">
      <c r="A13" s="2"/>
      <c r="B13" s="2" t="s">
        <v>24</v>
      </c>
      <c r="C13" s="14">
        <f>BOQ!I10</f>
        <v>845000</v>
      </c>
      <c r="D13" s="60">
        <f>C13/SUM($C$9:$C$13)</f>
        <v>0.13566669342538332</v>
      </c>
      <c r="E13" s="2"/>
      <c r="F13" s="2" t="s">
        <v>59</v>
      </c>
      <c r="G13" s="14">
        <v>1500000</v>
      </c>
      <c r="H13" s="14">
        <v>1465000</v>
      </c>
      <c r="I13" s="2"/>
      <c r="J13" s="2"/>
      <c r="K13" s="2"/>
      <c r="L13" s="2"/>
      <c r="M13" s="2"/>
    </row>
    <row r="14" ht="15.75" customHeight="1">
      <c r="A14" s="2"/>
      <c r="B14" s="2"/>
      <c r="C14" s="2"/>
      <c r="D14" s="2"/>
      <c r="E14" s="2"/>
      <c r="F14" s="2" t="s">
        <v>60</v>
      </c>
      <c r="G14" s="14">
        <f>BOQ!F25-SUM(G9:G13)</f>
        <v>1078500</v>
      </c>
      <c r="H14" s="14">
        <v>1010000</v>
      </c>
      <c r="I14" s="2"/>
      <c r="J14" s="2"/>
      <c r="K14" s="2"/>
      <c r="L14" s="2"/>
      <c r="M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ht="15.75" customHeight="1">
      <c r="A32" s="2"/>
      <c r="B32" s="6" t="s">
        <v>61</v>
      </c>
      <c r="C32" s="6"/>
      <c r="D32" s="6"/>
      <c r="E32" s="6"/>
      <c r="F32" s="6"/>
      <c r="G32" s="6"/>
      <c r="H32" s="6"/>
      <c r="I32" s="6"/>
      <c r="J32" s="2"/>
      <c r="K32" s="2"/>
      <c r="L32" s="2"/>
      <c r="M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7">
    <mergeCell ref="B1:I1"/>
    <mergeCell ref="B2:I2"/>
    <mergeCell ref="B4:D4"/>
    <mergeCell ref="B5:D5"/>
    <mergeCell ref="F4:I4"/>
    <mergeCell ref="F5:I5"/>
    <mergeCell ref="B32:I32"/>
  </mergeCells>
  <conditionalFormatting sqref="D9:D13">
    <cfRule type="dataBar" priority="1">
      <dataBar>
        <cfvo type="min"/>
        <cfvo type="max"/>
        <color rgb="FF007C6F"/>
      </dataBar>
    </cfRule>
  </conditionalFormatting>
  <pageMargins left="0.699999988079071" right="0.699999988079071" top="0.75" bottom="0.75" header="0.30000001192092896" footer="0.30000001192092896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Kallisto Cella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